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tions" sheetId="1" r:id="rId5"/>
    <sheet state="visible" name="Territory Inputs" sheetId="2" r:id="rId6"/>
    <sheet state="visible" name="Rep Attainment (sample)" sheetId="3" r:id="rId7"/>
    <sheet state="visible" name="Scorecard" sheetId="4" r:id="rId8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3">
      <text>
        <t xml:space="preserve">8% is the only opportunity-creation benchmark named in the guide (step 5 worked example). Replace with your own historical rate once you have one.</t>
      </text>
    </comment>
    <comment authorId="0" ref="B11">
      <text>
        <t xml:space="preserve">Not given in the guide's sample table. Placeholder value; replace with the real assigned quota for this territory.</t>
      </text>
    </comment>
    <comment authorId="0" ref="C11">
      <text>
        <t xml:space="preserve">Not given in the guide's sample table. Placeholder value; replace with the real assigned quota for this territory.</t>
      </text>
    </comment>
  </commentList>
</comments>
</file>

<file path=xl/sharedStrings.xml><?xml version="1.0" encoding="utf-8"?>
<sst xmlns="http://schemas.openxmlformats.org/spreadsheetml/2006/main" count="77" uniqueCount="60">
  <si>
    <t>Territory Inputs</t>
  </si>
  <si>
    <t>Sales Territory Scorecard</t>
  </si>
  <si>
    <t>Territory Health Scorecard</t>
  </si>
  <si>
    <t>Rep Attainment (sample data)</t>
  </si>
  <si>
    <t>Companion workbook to the Sales Territory Planning: 2027 Guide</t>
  </si>
  <si>
    <t>Edit the yellow cells for your own territories. Rows below are referenced by the Scorecard tab, so don't move them.</t>
  </si>
  <si>
    <t>Every cell below is a formula pulling from Territory Inputs and Rep Attainment (sample). Don't edit here; change the inputs instead.</t>
  </si>
  <si>
    <t>Illustrative only. Replace with an attainment export from your CRM or comp platform, one row per rep.</t>
  </si>
  <si>
    <t>How this workbook is organized</t>
  </si>
  <si>
    <t>Metric</t>
  </si>
  <si>
    <t>Territory</t>
  </si>
  <si>
    <t>Territory Inputs: raw data per territory. Two sample territories (A and B) come from the guide's sample scorecard table. Territory C reproduces the guide's step 5 worked example (400 ICP accounts, 8% opportunity creation, $25K ACV, 25% win rate) so you can confirm the formulas against the published numbers.</t>
  </si>
  <si>
    <t>Territory A</t>
  </si>
  <si>
    <t>Rep Attainment (sample): illustrative rep-level attainment data used to calculate attainment dispersion. Replace with an export from your CRM or comp platform.</t>
  </si>
  <si>
    <t>Scorecard: the six health metrics from the guide, calculated live from the two input tabs.</t>
  </si>
  <si>
    <t>Territory B</t>
  </si>
  <si>
    <t>Color legend</t>
  </si>
  <si>
    <t>Territory C (worked example)</t>
  </si>
  <si>
    <t>Blue text on a yellow fill means an assumption or input you should edit for your own territories.</t>
  </si>
  <si>
    <t>Black text means a formula. Don't overwrite it; change the inputs instead and the formula updates.</t>
  </si>
  <si>
    <t>ICP accounts</t>
  </si>
  <si>
    <t>Green or red fill on the Scorecard tab shows whether that metric falls inside the healthy range named in the guide.</t>
  </si>
  <si>
    <t>Assumptions baked into the sample data</t>
  </si>
  <si>
    <t>Opportunity creation rate defaults to 8% for every territory. That's the only benchmark rate given in the guide; replace it with your own historical rate once you have one.</t>
  </si>
  <si>
    <t>Assigned quota and reps assigned aren't given in the guide's sample table, so placeholder values are entered in yellow for Territory A and B. Replace them with real numbers before trusting the ratios.</t>
  </si>
  <si>
    <t>Expected ARR reflects new-business whitespace conversion only, meaning ICP accounts not yet closed. It is not the same as historical closed-won ARR, so don't expect the two figures to match.</t>
  </si>
  <si>
    <t>Rep</t>
  </si>
  <si>
    <t>Attainment at plan (%)</t>
  </si>
  <si>
    <t>Rep 1</t>
  </si>
  <si>
    <t>Open pipeline ARR ($)</t>
  </si>
  <si>
    <t>Rep 2</t>
  </si>
  <si>
    <t>Historical win rate</t>
  </si>
  <si>
    <t>Rep 3</t>
  </si>
  <si>
    <t>Avg ACV ($)</t>
  </si>
  <si>
    <t>Sales cycle (days)</t>
  </si>
  <si>
    <t>Summary (feeds Scorecard tab)</t>
  </si>
  <si>
    <t>Last 12mo closed-won ARR ($)</t>
  </si>
  <si>
    <t>Assigned quota ($)</t>
  </si>
  <si>
    <t>Average attainment</t>
  </si>
  <si>
    <t>Std dev (sample)</t>
  </si>
  <si>
    <t>Coefficient of variation</t>
  </si>
  <si>
    <t>Reps assigned</t>
  </si>
  <si>
    <t>Opportunity creation rate (annual, % of ICP accounts)</t>
  </si>
  <si>
    <t>Healthy range (per guide)</t>
  </si>
  <si>
    <t>Opportunities created per year</t>
  </si>
  <si>
    <t>No fixed target; feeds Expected ARR below</t>
  </si>
  <si>
    <t>Expected ARR (new-business whitespace)</t>
  </si>
  <si>
    <t>No fixed target; feeds Quota capacity ratio below</t>
  </si>
  <si>
    <t>Quota capacity ratio</t>
  </si>
  <si>
    <t>0.9x - 1.2x</t>
  </si>
  <si>
    <t>Pipeline coverage</t>
  </si>
  <si>
    <t>Often 3x - 5x, depending on win rate</t>
  </si>
  <si>
    <t>ICP account load per rep</t>
  </si>
  <si>
    <t>No fixed target; watch for large swings between reps in the same role</t>
  </si>
  <si>
    <t>Opportunity creation per 100 accounts</t>
  </si>
  <si>
    <t>No fixed target; compare across territories for consistency</t>
  </si>
  <si>
    <t>Win rate by territory</t>
  </si>
  <si>
    <t>Attainment dispersion (coefficient of variation)</t>
  </si>
  <si>
    <t>No fixed target; lower is more balanced across reps in the same role</t>
  </si>
  <si>
    <t>Board-ready takeaway: "Territories are less about maps and more about creating repeatable revenue capacity with balanced opportunity, manageable cost, and clear ownership."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</si>
</sst>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0.0%"/>
    <numFmt numFmtId="165" formatCode="\$#,##0"/>
    <numFmt numFmtId="166" formatCode="#,##0.0"/>
    <numFmt numFmtId="167" formatCode="0.000%"/>
    <numFmt numFmtId="168" formatCode="0.00\x"/>
  </numFmts>
  <fonts count="9">
    <font>
      <sz val="11.0"/>
      <color theme="1"/>
      <name val="Calibri"/>
      <scheme val="minor"/>
    </font>
    <font>
      <b/>
      <sz val="16.0"/>
      <color rgb="FF1F2937"/>
      <name val="Arial"/>
    </font>
    <font>
      <i/>
      <sz val="10.0"/>
      <color rgb="FF4B5563"/>
      <name val="Arial"/>
    </font>
    <font>
      <b/>
      <sz val="11.0"/>
      <color rgb="FF000000"/>
      <name val="Arial"/>
    </font>
    <font>
      <b/>
      <sz val="11.0"/>
      <color rgb="FFFFFFFF"/>
      <name val="Arial"/>
    </font>
    <font>
      <sz val="11.0"/>
      <color rgb="FF000000"/>
      <name val="Arial"/>
    </font>
    <font>
      <sz val="11.0"/>
      <color rgb="FF0000FF"/>
      <name val="Arial"/>
    </font>
    <font>
      <sz val="11.0"/>
      <color theme="1"/>
      <name val="Calibri"/>
    </font>
    <font>
      <i/>
      <sz val="9.0"/>
      <color rgb="FF6B728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2E4374"/>
        <bgColor rgb="FF2E4374"/>
      </patternFill>
    </fill>
    <fill>
      <patternFill patternType="solid">
        <fgColor rgb="FFEDEFF3"/>
        <bgColor rgb="FFEDEFF3"/>
      </patternFill>
    </fill>
    <fill>
      <patternFill patternType="solid">
        <fgColor rgb="FFFFFF00"/>
        <bgColor rgb="FFFFFF00"/>
      </patternFill>
    </fill>
  </fills>
  <borders count="2">
    <border/>
    <border>
      <left style="thin">
        <color rgb="FFB7BDC8"/>
      </left>
      <right style="thin">
        <color rgb="FFB7BDC8"/>
      </right>
      <top style="thin">
        <color rgb="FFB7BDC8"/>
      </top>
      <bottom style="thin">
        <color rgb="FFB7BDC8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shrinkToFit="0" vertical="top" wrapText="1"/>
    </xf>
    <xf borderId="1" fillId="2" fontId="4" numFmtId="0" xfId="0" applyAlignment="1" applyBorder="1" applyFill="1" applyFont="1">
      <alignment horizontal="center" shrinkToFit="0" vertical="center" wrapText="1"/>
    </xf>
    <xf borderId="0" fillId="0" fontId="5" numFmtId="0" xfId="0" applyAlignment="1" applyFont="1">
      <alignment shrinkToFit="0" vertical="top" wrapText="1"/>
    </xf>
    <xf borderId="1" fillId="2" fontId="4" numFmtId="0" xfId="0" applyAlignment="1" applyBorder="1" applyFont="1">
      <alignment horizontal="center" shrinkToFit="0" vertical="bottom" wrapText="0"/>
    </xf>
    <xf borderId="1" fillId="3" fontId="3" numFmtId="0" xfId="0" applyAlignment="1" applyBorder="1" applyFill="1" applyFont="1">
      <alignment shrinkToFit="0" vertical="bottom" wrapText="0"/>
    </xf>
    <xf borderId="1" fillId="0" fontId="5" numFmtId="0" xfId="0" applyAlignment="1" applyBorder="1" applyFont="1">
      <alignment shrinkToFit="0" vertical="bottom" wrapText="0"/>
    </xf>
    <xf borderId="1" fillId="4" fontId="6" numFmtId="3" xfId="0" applyAlignment="1" applyBorder="1" applyFill="1" applyFont="1" applyNumberFormat="1">
      <alignment horizontal="center" shrinkToFit="0" vertical="bottom" wrapText="0"/>
    </xf>
    <xf borderId="1" fillId="4" fontId="6" numFmtId="164" xfId="0" applyAlignment="1" applyBorder="1" applyFont="1" applyNumberFormat="1">
      <alignment horizontal="center" shrinkToFit="0" vertical="bottom" wrapText="0"/>
    </xf>
    <xf borderId="1" fillId="4" fontId="6" numFmtId="165" xfId="0" applyAlignment="1" applyBorder="1" applyFont="1" applyNumberFormat="1">
      <alignment horizontal="center" shrinkToFit="0" vertical="bottom" wrapText="0"/>
    </xf>
    <xf borderId="1" fillId="0" fontId="7" numFmtId="165" xfId="0" applyAlignment="1" applyBorder="1" applyFont="1" applyNumberFormat="1">
      <alignment horizontal="center" shrinkToFit="0" vertical="bottom" wrapText="0"/>
    </xf>
    <xf borderId="1" fillId="0" fontId="7" numFmtId="3" xfId="0" applyAlignment="1" applyBorder="1" applyFont="1" applyNumberFormat="1">
      <alignment horizontal="center" shrinkToFit="0" vertical="bottom" wrapText="0"/>
    </xf>
    <xf borderId="0" fillId="0" fontId="3" numFmtId="0" xfId="0" applyAlignment="1" applyFont="1">
      <alignment shrinkToFit="0" vertical="bottom" wrapText="0"/>
    </xf>
    <xf borderId="1" fillId="2" fontId="4" numFmtId="0" xfId="0" applyAlignment="1" applyBorder="1" applyFont="1">
      <alignment horizontal="center" shrinkToFit="0" vertical="bottom" wrapText="1"/>
    </xf>
    <xf borderId="1" fillId="0" fontId="7" numFmtId="164" xfId="0" applyAlignment="1" applyBorder="1" applyFont="1" applyNumberFormat="1">
      <alignment horizontal="center" shrinkToFit="0" vertical="bottom" wrapText="0"/>
    </xf>
    <xf borderId="1" fillId="0" fontId="5" numFmtId="166" xfId="0" applyAlignment="1" applyBorder="1" applyFont="1" applyNumberFormat="1">
      <alignment horizontal="center" shrinkToFit="0" vertical="bottom" wrapText="0"/>
    </xf>
    <xf borderId="1" fillId="0" fontId="7" numFmtId="167" xfId="0" applyAlignment="1" applyBorder="1" applyFont="1" applyNumberFormat="1">
      <alignment horizontal="center" shrinkToFit="0" vertical="bottom" wrapText="0"/>
    </xf>
    <xf borderId="1" fillId="0" fontId="8" numFmtId="0" xfId="0" applyAlignment="1" applyBorder="1" applyFont="1">
      <alignment shrinkToFit="0" vertical="center" wrapText="1"/>
    </xf>
    <xf borderId="1" fillId="0" fontId="5" numFmtId="165" xfId="0" applyAlignment="1" applyBorder="1" applyFont="1" applyNumberFormat="1">
      <alignment horizontal="center" shrinkToFit="0" vertical="bottom" wrapText="0"/>
    </xf>
    <xf borderId="1" fillId="0" fontId="5" numFmtId="168" xfId="0" applyAlignment="1" applyBorder="1" applyFont="1" applyNumberFormat="1">
      <alignment horizontal="center" shrinkToFit="0" vertical="bottom" wrapText="0"/>
    </xf>
    <xf borderId="1" fillId="0" fontId="5" numFmtId="3" xfId="0" applyAlignment="1" applyBorder="1" applyFont="1" applyNumberFormat="1">
      <alignment horizontal="center" shrinkToFit="0" vertical="bottom" wrapText="0"/>
    </xf>
    <xf borderId="1" fillId="0" fontId="5" numFmtId="164" xfId="0" applyAlignment="1" applyBorder="1" applyFont="1" applyNumberFormat="1">
      <alignment horizontal="center" shrinkToFit="0" vertical="bottom" wrapText="0"/>
    </xf>
    <xf borderId="0" fillId="0" fontId="8" numFmtId="0" xfId="0" applyAlignment="1" applyFont="1">
      <alignment shrinkToFit="0" vertical="center" wrapText="1"/>
    </xf>
  </cellXfs>
  <cellStyles count="1">
    <cellStyle xfId="0" name="Normal" builtinId="0"/>
  </cellStyles>
  <dxfs count="2">
    <dxf>
      <font/>
      <fill>
        <patternFill patternType="solid">
          <fgColor rgb="FFC6EFCE"/>
          <bgColor rgb="FFC6EFCE"/>
        </patternFill>
      </fill>
      <border/>
    </dxf>
    <dxf>
      <font/>
      <fill>
        <patternFill patternType="solid">
          <fgColor rgb="FFFFC7CE"/>
          <bgColor rgb="FFFFC7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0"/>
    <col customWidth="1" min="2" max="2" width="100.0"/>
    <col customWidth="1" min="3" max="26" width="8.71"/>
  </cols>
  <sheetData>
    <row r="2">
      <c r="B2" s="1" t="s">
        <v>1</v>
      </c>
    </row>
    <row r="3">
      <c r="B3" s="2" t="s">
        <v>4</v>
      </c>
    </row>
    <row r="5" ht="15.75" customHeight="1">
      <c r="B5" s="3" t="s">
        <v>8</v>
      </c>
    </row>
    <row r="6" ht="30.0" customHeight="1">
      <c r="B6" s="5" t="s">
        <v>11</v>
      </c>
    </row>
    <row r="7" ht="30.0" customHeight="1">
      <c r="B7" s="5" t="s">
        <v>13</v>
      </c>
    </row>
    <row r="8" ht="30.0" customHeight="1">
      <c r="B8" s="5" t="s">
        <v>14</v>
      </c>
    </row>
    <row r="9" ht="7.5" customHeight="1">
      <c r="B9" s="5"/>
    </row>
    <row r="10" ht="15.75" customHeight="1">
      <c r="B10" s="3" t="s">
        <v>16</v>
      </c>
    </row>
    <row r="11" ht="30.0" customHeight="1">
      <c r="B11" s="5" t="s">
        <v>18</v>
      </c>
    </row>
    <row r="12" ht="30.0" customHeight="1">
      <c r="B12" s="5" t="s">
        <v>19</v>
      </c>
    </row>
    <row r="13" ht="30.0" customHeight="1">
      <c r="B13" s="5" t="s">
        <v>21</v>
      </c>
    </row>
    <row r="14" ht="7.5" customHeight="1">
      <c r="B14" s="5"/>
    </row>
    <row r="15" ht="15.75" customHeight="1">
      <c r="B15" s="3" t="s">
        <v>22</v>
      </c>
    </row>
    <row r="16" ht="30.0" customHeight="1">
      <c r="B16" s="5" t="s">
        <v>23</v>
      </c>
    </row>
    <row r="17" ht="30.0" customHeight="1">
      <c r="B17" s="5" t="s">
        <v>24</v>
      </c>
    </row>
    <row r="18" ht="30.0" customHeight="1">
      <c r="B18" s="5" t="s">
        <v>25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0.0"/>
    <col customWidth="1" min="2" max="4" width="22.0"/>
    <col customWidth="1" min="5" max="26" width="8.71"/>
  </cols>
  <sheetData>
    <row r="1">
      <c r="A1" s="1" t="s">
        <v>0</v>
      </c>
    </row>
    <row r="2">
      <c r="A2" s="2" t="s">
        <v>5</v>
      </c>
    </row>
    <row r="4">
      <c r="A4" s="4" t="s">
        <v>9</v>
      </c>
      <c r="B4" s="4" t="s">
        <v>12</v>
      </c>
      <c r="C4" s="4" t="s">
        <v>15</v>
      </c>
      <c r="D4" s="4" t="s">
        <v>17</v>
      </c>
    </row>
    <row r="5">
      <c r="A5" s="7" t="s">
        <v>20</v>
      </c>
      <c r="B5" s="9">
        <v>420.0</v>
      </c>
      <c r="C5" s="9">
        <v>390.0</v>
      </c>
      <c r="D5" s="9">
        <v>400.0</v>
      </c>
    </row>
    <row r="6">
      <c r="A6" s="7" t="s">
        <v>29</v>
      </c>
      <c r="B6" s="11">
        <v>1800000.0</v>
      </c>
      <c r="C6" s="11">
        <v>1700000.0</v>
      </c>
      <c r="D6" s="12"/>
    </row>
    <row r="7">
      <c r="A7" s="7" t="s">
        <v>31</v>
      </c>
      <c r="B7" s="10">
        <v>0.24</v>
      </c>
      <c r="C7" s="10">
        <v>0.22</v>
      </c>
      <c r="D7" s="10">
        <v>0.25</v>
      </c>
    </row>
    <row r="8">
      <c r="A8" s="7" t="s">
        <v>33</v>
      </c>
      <c r="B8" s="11">
        <v>18000.0</v>
      </c>
      <c r="C8" s="11">
        <v>21000.0</v>
      </c>
      <c r="D8" s="11">
        <v>25000.0</v>
      </c>
    </row>
    <row r="9">
      <c r="A9" s="7" t="s">
        <v>34</v>
      </c>
      <c r="B9" s="9">
        <v>52.0</v>
      </c>
      <c r="C9" s="9">
        <v>61.0</v>
      </c>
      <c r="D9" s="13"/>
    </row>
    <row r="10">
      <c r="A10" s="7" t="s">
        <v>36</v>
      </c>
      <c r="B10" s="11">
        <v>910000.0</v>
      </c>
      <c r="C10" s="11">
        <v>895000.0</v>
      </c>
      <c r="D10" s="12"/>
    </row>
    <row r="11">
      <c r="A11" s="7" t="s">
        <v>37</v>
      </c>
      <c r="B11" s="11">
        <v>650000.0</v>
      </c>
      <c r="C11" s="11">
        <v>650000.0</v>
      </c>
      <c r="D11" s="11">
        <v>600000.0</v>
      </c>
    </row>
    <row r="12">
      <c r="A12" s="7" t="s">
        <v>41</v>
      </c>
      <c r="B12" s="9">
        <v>3.0</v>
      </c>
      <c r="C12" s="9">
        <v>3.0</v>
      </c>
      <c r="D12" s="13"/>
    </row>
    <row r="13">
      <c r="A13" s="7" t="s">
        <v>42</v>
      </c>
      <c r="B13" s="10">
        <v>0.08</v>
      </c>
      <c r="C13" s="10">
        <v>0.08</v>
      </c>
      <c r="D13" s="10">
        <v>0.08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2:D2"/>
  </mergeCells>
  <printOptions/>
  <pageMargins bottom="1.0" footer="0.0" header="0.0" left="0.75" right="0.75" top="1.0"/>
  <pageSetup paperSize="9" orientation="portrait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" width="16.0"/>
    <col customWidth="1" min="3" max="4" width="24.0"/>
    <col customWidth="1" min="5" max="26" width="8.71"/>
  </cols>
  <sheetData>
    <row r="1">
      <c r="A1" s="1" t="s">
        <v>3</v>
      </c>
    </row>
    <row r="2">
      <c r="A2" s="2" t="s">
        <v>7</v>
      </c>
    </row>
    <row r="4">
      <c r="A4" s="6" t="s">
        <v>10</v>
      </c>
      <c r="B4" s="6" t="s">
        <v>26</v>
      </c>
      <c r="C4" s="6" t="s">
        <v>27</v>
      </c>
    </row>
    <row r="5">
      <c r="A5" s="8" t="s">
        <v>12</v>
      </c>
      <c r="B5" s="8" t="s">
        <v>28</v>
      </c>
      <c r="C5" s="10">
        <v>0.92</v>
      </c>
    </row>
    <row r="6">
      <c r="A6" s="8" t="s">
        <v>12</v>
      </c>
      <c r="B6" s="8" t="s">
        <v>30</v>
      </c>
      <c r="C6" s="10">
        <v>1.05</v>
      </c>
    </row>
    <row r="7">
      <c r="A7" s="8" t="s">
        <v>12</v>
      </c>
      <c r="B7" s="8" t="s">
        <v>32</v>
      </c>
      <c r="C7" s="10">
        <v>0.78</v>
      </c>
    </row>
    <row r="8">
      <c r="A8" s="8" t="s">
        <v>15</v>
      </c>
      <c r="B8" s="8" t="s">
        <v>28</v>
      </c>
      <c r="C8" s="10">
        <v>0.88</v>
      </c>
    </row>
    <row r="9">
      <c r="A9" s="8" t="s">
        <v>15</v>
      </c>
      <c r="B9" s="8" t="s">
        <v>30</v>
      </c>
      <c r="C9" s="10">
        <v>0.95</v>
      </c>
    </row>
    <row r="10">
      <c r="A10" s="8" t="s">
        <v>15</v>
      </c>
      <c r="B10" s="8" t="s">
        <v>32</v>
      </c>
      <c r="C10" s="10">
        <v>1.3</v>
      </c>
    </row>
    <row r="11">
      <c r="A11" s="14" t="s">
        <v>35</v>
      </c>
    </row>
    <row r="12">
      <c r="A12" s="15" t="s">
        <v>10</v>
      </c>
      <c r="B12" s="15" t="s">
        <v>38</v>
      </c>
      <c r="C12" s="15" t="s">
        <v>39</v>
      </c>
      <c r="D12" s="15" t="s">
        <v>40</v>
      </c>
    </row>
    <row r="13">
      <c r="A13" s="8" t="s">
        <v>12</v>
      </c>
      <c r="B13" s="16">
        <f t="shared" ref="B13:B14" si="1">IFERROR(AVERAGEIF($A$5:$A$10,A13,$C$5:$C$10),"N/A")</f>
        <v>0.9166666667</v>
      </c>
      <c r="C13" s="18">
        <f t="shared" ref="C13:C14" si="2">IFERROR(SQRT(SUMPRODUCT(($A$5:$A$10=A13)*($C$5:$C$10-B13)^2)/(SUMPRODUCT(($A$5:$A$10=A13)*1)-1)),"N/A")</f>
        <v>0.1350308607</v>
      </c>
      <c r="D13" s="16">
        <f t="shared" ref="D13:D14" si="3">IFERROR(C13/B13,"N/A")</f>
        <v>0.1473063935</v>
      </c>
    </row>
    <row r="14">
      <c r="A14" s="8" t="s">
        <v>15</v>
      </c>
      <c r="B14" s="16">
        <f t="shared" si="1"/>
        <v>1.043333333</v>
      </c>
      <c r="C14" s="18">
        <f t="shared" si="2"/>
        <v>0.2250185178</v>
      </c>
      <c r="D14" s="16">
        <f t="shared" si="3"/>
        <v>0.2156727007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2:C2"/>
  </mergeCells>
  <printOptions/>
  <pageMargins bottom="1.0" footer="0.0" header="0.0" left="0.75" right="0.75" top="1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6.0"/>
    <col customWidth="1" min="2" max="4" width="22.0"/>
    <col customWidth="1" min="5" max="5" width="30.0"/>
    <col customWidth="1" min="6" max="26" width="8.71"/>
  </cols>
  <sheetData>
    <row r="1">
      <c r="A1" s="1" t="s">
        <v>2</v>
      </c>
    </row>
    <row r="2">
      <c r="A2" s="2" t="s">
        <v>6</v>
      </c>
    </row>
    <row r="4">
      <c r="A4" s="4" t="s">
        <v>9</v>
      </c>
      <c r="B4" s="4" t="s">
        <v>12</v>
      </c>
      <c r="C4" s="4" t="s">
        <v>15</v>
      </c>
      <c r="D4" s="4" t="s">
        <v>17</v>
      </c>
      <c r="E4" s="4" t="s">
        <v>43</v>
      </c>
    </row>
    <row r="5">
      <c r="A5" s="7" t="s">
        <v>44</v>
      </c>
      <c r="B5" s="17">
        <f>IFERROR('Territory Inputs'!B5*'Territory Inputs'!B13,"N/A")</f>
        <v>33.6</v>
      </c>
      <c r="C5" s="17">
        <f>IFERROR('Territory Inputs'!C5*'Territory Inputs'!C13,"N/A")</f>
        <v>31.2</v>
      </c>
      <c r="D5" s="17">
        <f>IFERROR('Territory Inputs'!D5*'Territory Inputs'!D13,"N/A")</f>
        <v>32</v>
      </c>
      <c r="E5" s="19" t="s">
        <v>45</v>
      </c>
    </row>
    <row r="6">
      <c r="A6" s="7" t="s">
        <v>46</v>
      </c>
      <c r="B6" s="20">
        <f>IFERROR(B5*'Territory Inputs'!B8*'Territory Inputs'!B7,"N/A")</f>
        <v>145152</v>
      </c>
      <c r="C6" s="20">
        <f>IFERROR(C5*'Territory Inputs'!C8*'Territory Inputs'!C7,"N/A")</f>
        <v>144144</v>
      </c>
      <c r="D6" s="20">
        <f>IFERROR(D5*'Territory Inputs'!D8*'Territory Inputs'!D7,"N/A")</f>
        <v>200000</v>
      </c>
      <c r="E6" s="19" t="s">
        <v>47</v>
      </c>
    </row>
    <row r="7">
      <c r="A7" s="7" t="s">
        <v>48</v>
      </c>
      <c r="B7" s="21">
        <f>IFERROR(B6/'Territory Inputs'!B11,"N/A")</f>
        <v>0.2233107692</v>
      </c>
      <c r="C7" s="21">
        <f>IFERROR(C6/'Territory Inputs'!C11,"N/A")</f>
        <v>0.22176</v>
      </c>
      <c r="D7" s="21">
        <f>IFERROR(D6/'Territory Inputs'!D11,"N/A")</f>
        <v>0.3333333333</v>
      </c>
      <c r="E7" s="19" t="s">
        <v>49</v>
      </c>
    </row>
    <row r="8">
      <c r="A8" s="7" t="s">
        <v>50</v>
      </c>
      <c r="B8" s="21">
        <f>IF(ISBLANK('Territory Inputs'!B6),"N/A",IFERROR('Territory Inputs'!B6/'Territory Inputs'!B11,"N/A"))</f>
        <v>2.769230769</v>
      </c>
      <c r="C8" s="21">
        <f>IF(ISBLANK('Territory Inputs'!C6),"N/A",IFERROR('Territory Inputs'!C6/'Territory Inputs'!C11,"N/A"))</f>
        <v>2.615384615</v>
      </c>
      <c r="D8" s="21" t="str">
        <f>IF(ISBLANK('Territory Inputs'!D6),"N/A",IFERROR('Territory Inputs'!D6/'Territory Inputs'!D11,"N/A"))</f>
        <v>N/A</v>
      </c>
      <c r="E8" s="19" t="s">
        <v>51</v>
      </c>
    </row>
    <row r="9">
      <c r="A9" s="7" t="s">
        <v>52</v>
      </c>
      <c r="B9" s="22">
        <f>IFERROR('Territory Inputs'!B5/'Territory Inputs'!B12,"N/A")</f>
        <v>140</v>
      </c>
      <c r="C9" s="22">
        <f>IFERROR('Territory Inputs'!C5/'Territory Inputs'!C12,"N/A")</f>
        <v>130</v>
      </c>
      <c r="D9" s="22" t="str">
        <f>IFERROR('Territory Inputs'!D5/'Territory Inputs'!D12,"N/A")</f>
        <v>N/A</v>
      </c>
      <c r="E9" s="19" t="s">
        <v>53</v>
      </c>
    </row>
    <row r="10">
      <c r="A10" s="7" t="s">
        <v>54</v>
      </c>
      <c r="B10" s="17">
        <f>IFERROR(B5/'Territory Inputs'!B5*100,"N/A")</f>
        <v>8</v>
      </c>
      <c r="C10" s="17">
        <f>IFERROR(C5/'Territory Inputs'!C5*100,"N/A")</f>
        <v>8</v>
      </c>
      <c r="D10" s="17">
        <f>IFERROR(D5/'Territory Inputs'!D5*100,"N/A")</f>
        <v>8</v>
      </c>
      <c r="E10" s="19" t="s">
        <v>55</v>
      </c>
    </row>
    <row r="11">
      <c r="A11" s="7" t="s">
        <v>56</v>
      </c>
      <c r="B11" s="23">
        <f>IFERROR('Territory Inputs'!B7,"N/A")</f>
        <v>0.24</v>
      </c>
      <c r="C11" s="23">
        <f>IFERROR('Territory Inputs'!C7,"N/A")</f>
        <v>0.22</v>
      </c>
      <c r="D11" s="23">
        <f>IFERROR('Territory Inputs'!D7,"N/A")</f>
        <v>0.25</v>
      </c>
      <c r="E11" s="19" t="s">
        <v>55</v>
      </c>
    </row>
    <row r="12">
      <c r="A12" s="7" t="s">
        <v>57</v>
      </c>
      <c r="B12" s="23">
        <f>IFERROR('Rep Attainment (sample)'!D13,"N/A")</f>
        <v>0.1473063935</v>
      </c>
      <c r="C12" s="23">
        <f>IFERROR('Rep Attainment (sample)'!D14,"N/A")</f>
        <v>0.2156727007</v>
      </c>
      <c r="D12" s="23" t="str">
        <f>"N/A"</f>
        <v>N/A</v>
      </c>
      <c r="E12" s="19" t="s">
        <v>58</v>
      </c>
    </row>
    <row r="14" ht="27.75" customHeight="1">
      <c r="A14" s="24" t="s">
        <v>59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2:E2"/>
    <mergeCell ref="A14:E14"/>
  </mergeCells>
  <conditionalFormatting sqref="B7:D7">
    <cfRule type="cellIs" dxfId="0" priority="1" operator="between">
      <formula>0.9</formula>
      <formula>1.2</formula>
    </cfRule>
  </conditionalFormatting>
  <conditionalFormatting sqref="B7:D7">
    <cfRule type="cellIs" dxfId="1" priority="2" operator="notBetween">
      <formula>0.9</formula>
      <formula>1.2</formula>
    </cfRule>
  </conditionalFormatting>
  <conditionalFormatting sqref="B8:D8">
    <cfRule type="cellIs" dxfId="0" priority="3" operator="between">
      <formula>3</formula>
      <formula>5</formula>
    </cfRule>
  </conditionalFormatting>
  <conditionalFormatting sqref="B8:D8">
    <cfRule type="cellIs" dxfId="1" priority="4" operator="notBetween">
      <formula>3</formula>
      <formula>5</formula>
    </cfRule>
  </conditionalFormatting>
  <printOptions/>
  <pageMargins bottom="1.0" footer="0.0" header="0.0" left="0.75" right="0.75" top="1.0"/>
  <pageSetup paperSize="9" orientation="portrait"/>
  <drawing r:id="rId1"/>
</worksheet>
</file>